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Show" sheetId="1" r:id="rId1"/>
    <sheet name="Handou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<sst xmlns="http://schemas.openxmlformats.org/spreadsheetml/2006/main" count="136" uniqueCount="50">
  <si>
    <t>Employee Funding Profile Example for Companion Cost Sharing Account</t>
  </si>
  <si>
    <t xml:space="preserve">She is also committed to work 30% of her time on an EPA award.  In the proposal, UMB </t>
  </si>
  <si>
    <t>on this EPA award.  The remainder of her time is not currently committed to external sponsors</t>
  </si>
  <si>
    <t>NIH award - billed to NIH</t>
  </si>
  <si>
    <t>NIH award - cost shared</t>
  </si>
  <si>
    <t>EPA award - billed to EPA</t>
  </si>
  <si>
    <t>EPA award - cost shared</t>
  </si>
  <si>
    <t>Remainder</t>
  </si>
  <si>
    <t>Fund</t>
  </si>
  <si>
    <t>Project ID</t>
  </si>
  <si>
    <t>00520111</t>
  </si>
  <si>
    <t>00520222</t>
  </si>
  <si>
    <t>and is paid from state funds.  Her Employee Funding Profile for the periods after</t>
  </si>
  <si>
    <t>July 1 should be calculated and coded as follows:</t>
  </si>
  <si>
    <t>A</t>
  </si>
  <si>
    <t>B</t>
  </si>
  <si>
    <t>C</t>
  </si>
  <si>
    <t>D</t>
  </si>
  <si>
    <t>E</t>
  </si>
  <si>
    <t>00100000</t>
  </si>
  <si>
    <t>20% effort X $200,000 salary</t>
  </si>
  <si>
    <t>10% effort X $200,000 salary</t>
  </si>
  <si>
    <t>Scenario 1:</t>
  </si>
  <si>
    <t>Scenario 2:  Part-time appointment</t>
  </si>
  <si>
    <t xml:space="preserve">Faculty A's institutional base salary is $200,000 per year.  On July 1 she is committed </t>
  </si>
  <si>
    <t>are identical to Faculty A.  His Employee Funding Profile for the periods after July 1 should</t>
  </si>
  <si>
    <t>be calculated as follows:</t>
  </si>
  <si>
    <t>20% effort X $150,000 salary</t>
  </si>
  <si>
    <t>10% effort X $150,000 salary</t>
  </si>
  <si>
    <t xml:space="preserve">committed to cost share 10% of her salary and seek reimbursement for 20% of her salary </t>
  </si>
  <si>
    <t>Faculty B's institutional base salary for his .75 FTE is $150,000 per year.  His commitments</t>
  </si>
  <si>
    <t>$200,000 - A - B - C - D</t>
  </si>
  <si>
    <t>$150,000 - A - B - C - D</t>
  </si>
  <si>
    <t>10% effort X $191,300 salary cap</t>
  </si>
  <si>
    <t>(10% effort X $200,000 salary) - (10% effort X $191,300 salary cap)</t>
  </si>
  <si>
    <t>10% effort X $191,300 salary cap X .75 FTE</t>
  </si>
  <si>
    <t>or $191,300 X .75 = $143,475 Adjusted Salary Cap X 10% effort</t>
  </si>
  <si>
    <t>(10% effort X $150,000 salary) - (10% effort X $191,300 salary cap X .75 FTE)</t>
  </si>
  <si>
    <t>to working 10% of her time on an NIH award with an applicable salary cap ot $191,300.</t>
  </si>
  <si>
    <t xml:space="preserve">Faculty A's institutional base salary is $300,000 per year.  On July 1 she is committed </t>
  </si>
  <si>
    <t>to working 10% of her time on an NIH award with an applicable salary cap of $199,700.</t>
  </si>
  <si>
    <t>10% effort X $199,700 salary cap</t>
  </si>
  <si>
    <t>(10% effort X $300,000 salary) - (10% effort X $199,700 salary cap)</t>
  </si>
  <si>
    <t>20% effort X $300,000 salary</t>
  </si>
  <si>
    <t>10% effort X $300,000 salary</t>
  </si>
  <si>
    <t>$300,000 - A - B - C - D</t>
  </si>
  <si>
    <t>Faculty B's institutional base salary for his .75 FTE is $200,000 per year.  His commitments</t>
  </si>
  <si>
    <t>10% effort X $199,700 salary cap X .75 FTE</t>
  </si>
  <si>
    <t>or $199,700 X .75 = $149,775 Adjusted Salary Cap X 10% effort</t>
  </si>
  <si>
    <t>(10% effort X $200,000 salary) - (10% effort X $199,700 salary cap X .75 FTE)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</si>
</sst>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5" fontId="3" fillId="0" borderId="0" xfId="42" applyNumberFormat="1" applyFont="1" applyAlignment="1">
      <alignment/>
    </xf>
    <xf numFmtId="10" fontId="3" fillId="0" borderId="0" xfId="57" applyNumberFormat="1" applyFont="1" applyAlignment="1">
      <alignment/>
    </xf>
    <xf numFmtId="0" fontId="3" fillId="0" borderId="0" xfId="0" applyFont="1" applyAlignment="1" quotePrefix="1">
      <alignment horizontal="center"/>
    </xf>
    <xf numFmtId="165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42" applyNumberFormat="1" applyFont="1" applyAlignment="1">
      <alignment/>
    </xf>
    <xf numFmtId="10" fontId="2" fillId="0" borderId="0" xfId="57" applyNumberFormat="1" applyFont="1" applyAlignment="1">
      <alignment/>
    </xf>
    <xf numFmtId="0" fontId="2" fillId="0" borderId="0" xfId="0" applyFont="1" applyAlignment="1" quotePrefix="1">
      <alignment horizontal="center"/>
    </xf>
    <xf numFmtId="165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6">
      <selection activeCell="A7" sqref="A7"/>
    </sheetView>
  </sheetViews>
  <sheetFormatPr defaultColWidth="9.140625" defaultRowHeight="12.75"/>
  <cols>
    <col min="3" max="3" width="14.421875" style="0" customWidth="1"/>
    <col min="4" max="4" width="12.8515625" style="0" customWidth="1"/>
    <col min="5" max="5" width="12.57421875" style="0" customWidth="1"/>
    <col min="6" max="6" width="4.57421875" style="0" customWidth="1"/>
    <col min="7" max="7" width="8.57421875" style="0" customWidth="1"/>
    <col min="8" max="8" width="11.8515625" style="0" customWidth="1"/>
  </cols>
  <sheetData>
    <row r="1" spans="1:10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2" t="s">
        <v>24</v>
      </c>
      <c r="B5" s="2"/>
      <c r="C5" s="2"/>
      <c r="D5" s="2"/>
      <c r="E5" s="2"/>
      <c r="F5" s="2"/>
      <c r="G5" s="2"/>
      <c r="H5" s="2"/>
      <c r="I5" s="2"/>
      <c r="J5" s="2"/>
    </row>
    <row r="6" spans="1:10" ht="15.75">
      <c r="A6" s="2" t="s">
        <v>38</v>
      </c>
      <c r="B6" s="2"/>
      <c r="C6" s="2"/>
      <c r="D6" s="2"/>
      <c r="E6" s="2"/>
      <c r="F6" s="2"/>
      <c r="G6" s="2"/>
      <c r="H6" s="2"/>
      <c r="I6" s="2"/>
      <c r="J6" s="2"/>
    </row>
    <row r="7" spans="1:10" ht="15.75">
      <c r="A7" s="2" t="s">
        <v>1</v>
      </c>
      <c r="B7" s="2"/>
      <c r="C7" s="2"/>
      <c r="D7" s="2"/>
      <c r="E7" s="2"/>
      <c r="F7" s="2"/>
      <c r="G7" s="2"/>
      <c r="H7" s="2"/>
      <c r="I7" s="2"/>
      <c r="J7" s="2"/>
    </row>
    <row r="8" spans="1:10" ht="15.75">
      <c r="A8" s="2" t="s">
        <v>29</v>
      </c>
      <c r="B8" s="2"/>
      <c r="C8" s="2"/>
      <c r="D8" s="2"/>
      <c r="E8" s="2"/>
      <c r="F8" s="2"/>
      <c r="G8" s="2"/>
      <c r="H8" s="2"/>
      <c r="I8" s="2"/>
      <c r="J8" s="2"/>
    </row>
    <row r="9" spans="1:10" ht="15.75">
      <c r="A9" s="2" t="s">
        <v>2</v>
      </c>
      <c r="B9" s="2"/>
      <c r="C9" s="2"/>
      <c r="D9" s="2"/>
      <c r="E9" s="2"/>
      <c r="F9" s="2"/>
      <c r="G9" s="2"/>
      <c r="H9" s="2"/>
      <c r="I9" s="2"/>
      <c r="J9" s="2"/>
    </row>
    <row r="10" spans="1:10" ht="15.75">
      <c r="A10" s="2" t="s">
        <v>12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.75">
      <c r="A13" s="2"/>
      <c r="B13" s="2"/>
      <c r="C13" s="2"/>
      <c r="D13" s="2"/>
      <c r="E13" s="2"/>
      <c r="F13" s="2"/>
      <c r="G13" s="3" t="s">
        <v>8</v>
      </c>
      <c r="H13" s="3" t="s">
        <v>9</v>
      </c>
      <c r="I13" s="2"/>
      <c r="J13" s="2"/>
    </row>
    <row r="14" spans="1:10" ht="15.75">
      <c r="A14" s="2" t="s">
        <v>3</v>
      </c>
      <c r="B14" s="2"/>
      <c r="C14" s="2"/>
      <c r="D14" s="4">
        <f>0.1*191300</f>
        <v>19130</v>
      </c>
      <c r="E14" s="5">
        <f>D14/D$20</f>
        <v>0.09565</v>
      </c>
      <c r="F14" s="2" t="s">
        <v>14</v>
      </c>
      <c r="G14" s="3">
        <v>182</v>
      </c>
      <c r="H14" s="6" t="s">
        <v>10</v>
      </c>
      <c r="I14" s="2"/>
      <c r="J14" s="2"/>
    </row>
    <row r="15" spans="1:10" ht="15.75">
      <c r="A15" s="2" t="s">
        <v>4</v>
      </c>
      <c r="B15" s="2"/>
      <c r="C15" s="2"/>
      <c r="D15" s="4">
        <f>20000-D14</f>
        <v>870</v>
      </c>
      <c r="E15" s="5">
        <f>D15/D$20</f>
        <v>0.00435</v>
      </c>
      <c r="F15" s="2" t="s">
        <v>15</v>
      </c>
      <c r="G15" s="3">
        <v>147</v>
      </c>
      <c r="H15" s="6" t="s">
        <v>10</v>
      </c>
      <c r="I15" s="2"/>
      <c r="J15" s="2"/>
    </row>
    <row r="16" spans="1:10" ht="15.75">
      <c r="A16" s="2" t="s">
        <v>5</v>
      </c>
      <c r="B16" s="2"/>
      <c r="C16" s="2"/>
      <c r="D16" s="4">
        <f>0.2*200000</f>
        <v>40000</v>
      </c>
      <c r="E16" s="5">
        <f>D16/D$20</f>
        <v>0.2</v>
      </c>
      <c r="F16" s="2" t="s">
        <v>16</v>
      </c>
      <c r="G16" s="3">
        <v>182</v>
      </c>
      <c r="H16" s="6" t="s">
        <v>11</v>
      </c>
      <c r="I16" s="2"/>
      <c r="J16" s="2"/>
    </row>
    <row r="17" spans="1:10" ht="15.75">
      <c r="A17" s="2" t="s">
        <v>6</v>
      </c>
      <c r="B17" s="2"/>
      <c r="C17" s="2"/>
      <c r="D17" s="4">
        <f>0.1*200000</f>
        <v>20000</v>
      </c>
      <c r="E17" s="5">
        <f>D17/D$20</f>
        <v>0.1</v>
      </c>
      <c r="F17" s="2" t="s">
        <v>17</v>
      </c>
      <c r="G17" s="3">
        <v>146</v>
      </c>
      <c r="H17" s="6" t="s">
        <v>11</v>
      </c>
      <c r="I17" s="2"/>
      <c r="J17" s="2"/>
    </row>
    <row r="18" spans="1:10" ht="15.75">
      <c r="A18" s="2" t="s">
        <v>7</v>
      </c>
      <c r="B18" s="2"/>
      <c r="C18" s="2"/>
      <c r="D18" s="4">
        <f>200000-D17-D16-D15-D14</f>
        <v>120000</v>
      </c>
      <c r="E18" s="5">
        <f>D18/D$20</f>
        <v>0.6</v>
      </c>
      <c r="F18" s="2" t="s">
        <v>18</v>
      </c>
      <c r="G18" s="3">
        <v>116</v>
      </c>
      <c r="H18" s="6" t="s">
        <v>19</v>
      </c>
      <c r="I18" s="2"/>
      <c r="J18" s="2"/>
    </row>
    <row r="19" spans="1:10" ht="15.75">
      <c r="A19" s="2"/>
      <c r="B19" s="2"/>
      <c r="C19" s="2"/>
      <c r="D19" s="2"/>
      <c r="E19" s="5"/>
      <c r="F19" s="2"/>
      <c r="G19" s="2"/>
      <c r="H19" s="2"/>
      <c r="I19" s="2"/>
      <c r="J19" s="2"/>
    </row>
    <row r="20" spans="1:10" ht="15.75">
      <c r="A20" s="2"/>
      <c r="B20" s="2"/>
      <c r="C20" s="2"/>
      <c r="D20" s="7">
        <f>SUM(D14:D19)</f>
        <v>200000</v>
      </c>
      <c r="E20" s="5">
        <f>SUM(E14:E19)</f>
        <v>1</v>
      </c>
      <c r="F20" s="2"/>
      <c r="G20" s="2"/>
      <c r="H20" s="2"/>
      <c r="I20" s="2"/>
      <c r="J20" s="2"/>
    </row>
    <row r="21" spans="1:10" ht="15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.75">
      <c r="A22" s="2" t="s">
        <v>14</v>
      </c>
      <c r="B22" s="2" t="s">
        <v>33</v>
      </c>
      <c r="C22" s="2"/>
      <c r="D22" s="2"/>
      <c r="E22" s="2"/>
      <c r="F22" s="2"/>
      <c r="G22" s="2"/>
      <c r="H22" s="2"/>
      <c r="I22" s="2"/>
      <c r="J22" s="2"/>
    </row>
    <row r="23" spans="1:10" ht="15.75">
      <c r="A23" s="2" t="s">
        <v>15</v>
      </c>
      <c r="B23" s="2" t="s">
        <v>34</v>
      </c>
      <c r="C23" s="2"/>
      <c r="D23" s="2"/>
      <c r="E23" s="2"/>
      <c r="F23" s="2"/>
      <c r="G23" s="2"/>
      <c r="H23" s="2"/>
      <c r="I23" s="2"/>
      <c r="J23" s="2"/>
    </row>
    <row r="24" spans="1:10" ht="15.75">
      <c r="A24" s="2" t="s">
        <v>16</v>
      </c>
      <c r="B24" s="2" t="s">
        <v>20</v>
      </c>
      <c r="C24" s="2"/>
      <c r="D24" s="2"/>
      <c r="E24" s="2"/>
      <c r="F24" s="2"/>
      <c r="G24" s="2"/>
      <c r="H24" s="2"/>
      <c r="I24" s="2"/>
      <c r="J24" s="2"/>
    </row>
    <row r="25" spans="1:10" ht="15.75">
      <c r="A25" s="2" t="s">
        <v>17</v>
      </c>
      <c r="B25" s="2" t="s">
        <v>21</v>
      </c>
      <c r="C25" s="2"/>
      <c r="D25" s="2"/>
      <c r="E25" s="2"/>
      <c r="F25" s="2"/>
      <c r="G25" s="2"/>
      <c r="H25" s="2"/>
      <c r="I25" s="2"/>
      <c r="J25" s="2"/>
    </row>
    <row r="26" spans="1:10" ht="15.75">
      <c r="A26" s="2" t="s">
        <v>18</v>
      </c>
      <c r="B26" s="2" t="s">
        <v>31</v>
      </c>
      <c r="C26" s="2"/>
      <c r="D26" s="2"/>
      <c r="E26" s="2"/>
      <c r="F26" s="2"/>
      <c r="G26" s="2"/>
      <c r="H26" s="2"/>
      <c r="I26" s="2"/>
      <c r="J26" s="2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2" t="s">
        <v>23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5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.75">
      <c r="A32" s="2" t="s">
        <v>30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15.75">
      <c r="A33" s="2" t="s">
        <v>25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ht="15.75">
      <c r="A34" s="2" t="s">
        <v>26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ht="15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.75">
      <c r="A36" s="2"/>
      <c r="B36" s="2"/>
      <c r="C36" s="2"/>
      <c r="D36" s="2"/>
      <c r="E36" s="2"/>
      <c r="F36" s="2"/>
      <c r="G36" s="3" t="s">
        <v>8</v>
      </c>
      <c r="H36" s="3" t="s">
        <v>9</v>
      </c>
      <c r="I36" s="2"/>
      <c r="J36" s="2"/>
    </row>
    <row r="37" spans="1:10" ht="15.75">
      <c r="A37" s="2" t="s">
        <v>3</v>
      </c>
      <c r="B37" s="2"/>
      <c r="C37" s="2"/>
      <c r="D37" s="4">
        <f>0.1*191300*0.75</f>
        <v>14347.5</v>
      </c>
      <c r="E37" s="5">
        <f>D37/D$43</f>
        <v>0.09565</v>
      </c>
      <c r="F37" s="2" t="s">
        <v>14</v>
      </c>
      <c r="G37" s="3">
        <v>182</v>
      </c>
      <c r="H37" s="6" t="s">
        <v>10</v>
      </c>
      <c r="I37" s="2"/>
      <c r="J37" s="2"/>
    </row>
    <row r="38" spans="1:10" ht="15.75">
      <c r="A38" s="2" t="s">
        <v>4</v>
      </c>
      <c r="B38" s="2"/>
      <c r="C38" s="2"/>
      <c r="D38" s="4">
        <f>15000-D37</f>
        <v>652.5</v>
      </c>
      <c r="E38" s="5">
        <f>D38/D$43</f>
        <v>0.00435</v>
      </c>
      <c r="F38" s="2" t="s">
        <v>15</v>
      </c>
      <c r="G38" s="3">
        <v>147</v>
      </c>
      <c r="H38" s="6" t="s">
        <v>10</v>
      </c>
      <c r="I38" s="2"/>
      <c r="J38" s="2"/>
    </row>
    <row r="39" spans="1:10" ht="15.75">
      <c r="A39" s="2" t="s">
        <v>5</v>
      </c>
      <c r="B39" s="2"/>
      <c r="C39" s="2"/>
      <c r="D39" s="4">
        <f>0.2*150000</f>
        <v>30000</v>
      </c>
      <c r="E39" s="5">
        <f>D39/D$43</f>
        <v>0.2</v>
      </c>
      <c r="F39" s="2" t="s">
        <v>16</v>
      </c>
      <c r="G39" s="3">
        <v>182</v>
      </c>
      <c r="H39" s="6" t="s">
        <v>11</v>
      </c>
      <c r="I39" s="2"/>
      <c r="J39" s="2"/>
    </row>
    <row r="40" spans="1:10" ht="15.75">
      <c r="A40" s="2" t="s">
        <v>6</v>
      </c>
      <c r="B40" s="2"/>
      <c r="C40" s="2"/>
      <c r="D40" s="4">
        <f>0.1*150000</f>
        <v>15000</v>
      </c>
      <c r="E40" s="5">
        <f>D40/D$43</f>
        <v>0.1</v>
      </c>
      <c r="F40" s="2" t="s">
        <v>17</v>
      </c>
      <c r="G40" s="3">
        <v>146</v>
      </c>
      <c r="H40" s="6" t="s">
        <v>11</v>
      </c>
      <c r="I40" s="2"/>
      <c r="J40" s="2"/>
    </row>
    <row r="41" spans="1:10" ht="15.75">
      <c r="A41" s="2" t="s">
        <v>7</v>
      </c>
      <c r="B41" s="2"/>
      <c r="C41" s="2"/>
      <c r="D41" s="4">
        <f>150000-D40-D39-D38-D37</f>
        <v>90000</v>
      </c>
      <c r="E41" s="5">
        <f>D41/D$43</f>
        <v>0.6</v>
      </c>
      <c r="F41" s="2" t="s">
        <v>18</v>
      </c>
      <c r="G41" s="3">
        <v>116</v>
      </c>
      <c r="H41" s="6" t="s">
        <v>19</v>
      </c>
      <c r="I41" s="2"/>
      <c r="J41" s="2"/>
    </row>
    <row r="42" spans="1:10" ht="15.75">
      <c r="A42" s="2"/>
      <c r="B42" s="2"/>
      <c r="C42" s="2"/>
      <c r="D42" s="2"/>
      <c r="E42" s="5"/>
      <c r="F42" s="2"/>
      <c r="G42" s="2"/>
      <c r="H42" s="2"/>
      <c r="I42" s="2"/>
      <c r="J42" s="2"/>
    </row>
    <row r="43" spans="1:10" ht="15.75">
      <c r="A43" s="2"/>
      <c r="B43" s="2"/>
      <c r="C43" s="2"/>
      <c r="D43" s="7">
        <f>SUM(D37:D42)</f>
        <v>150000</v>
      </c>
      <c r="E43" s="5">
        <f>SUM(E37:E42)</f>
        <v>1</v>
      </c>
      <c r="F43" s="2"/>
      <c r="G43" s="2"/>
      <c r="H43" s="2"/>
      <c r="I43" s="2"/>
      <c r="J43" s="2"/>
    </row>
    <row r="44" spans="1:10" ht="15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.75">
      <c r="A45" s="2" t="s">
        <v>14</v>
      </c>
      <c r="B45" s="2" t="s">
        <v>35</v>
      </c>
      <c r="C45" s="2"/>
      <c r="D45" s="2"/>
      <c r="E45" s="2"/>
      <c r="G45" s="2"/>
      <c r="H45" s="2"/>
      <c r="I45" s="2"/>
      <c r="J45" s="2"/>
    </row>
    <row r="46" spans="1:10" ht="15.75">
      <c r="A46" s="2"/>
      <c r="B46" s="2"/>
      <c r="C46" s="2" t="s">
        <v>36</v>
      </c>
      <c r="D46" s="2"/>
      <c r="E46" s="2"/>
      <c r="F46" s="2"/>
      <c r="G46" s="2"/>
      <c r="H46" s="2"/>
      <c r="I46" s="2"/>
      <c r="J46" s="2"/>
    </row>
    <row r="47" spans="1:10" ht="15.75">
      <c r="A47" s="2" t="s">
        <v>15</v>
      </c>
      <c r="B47" s="2" t="s">
        <v>37</v>
      </c>
      <c r="C47" s="2"/>
      <c r="D47" s="2"/>
      <c r="E47" s="2"/>
      <c r="F47" s="2"/>
      <c r="G47" s="2"/>
      <c r="H47" s="2"/>
      <c r="I47" s="2"/>
      <c r="J47" s="2"/>
    </row>
    <row r="48" spans="1:10" ht="15.75">
      <c r="A48" s="2" t="s">
        <v>16</v>
      </c>
      <c r="B48" s="2" t="s">
        <v>27</v>
      </c>
      <c r="C48" s="2"/>
      <c r="D48" s="2"/>
      <c r="E48" s="2"/>
      <c r="F48" s="2"/>
      <c r="G48" s="2"/>
      <c r="H48" s="2"/>
      <c r="I48" s="2"/>
      <c r="J48" s="2"/>
    </row>
    <row r="49" spans="1:10" ht="15.75">
      <c r="A49" s="2" t="s">
        <v>17</v>
      </c>
      <c r="B49" s="2" t="s">
        <v>28</v>
      </c>
      <c r="C49" s="2"/>
      <c r="D49" s="2"/>
      <c r="E49" s="2"/>
      <c r="F49" s="2"/>
      <c r="G49" s="2"/>
      <c r="H49" s="2"/>
      <c r="I49" s="2"/>
      <c r="J49" s="2"/>
    </row>
    <row r="50" spans="1:10" ht="15.75">
      <c r="A50" s="2" t="s">
        <v>18</v>
      </c>
      <c r="B50" s="2" t="s">
        <v>32</v>
      </c>
      <c r="C50" s="2"/>
      <c r="D50" s="2"/>
      <c r="E50" s="2"/>
      <c r="F50" s="2"/>
      <c r="G50" s="2"/>
      <c r="H50" s="2"/>
      <c r="I50" s="2"/>
      <c r="J50" s="2"/>
    </row>
    <row r="51" spans="1:10" ht="15.75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N25" sqref="N25"/>
    </sheetView>
  </sheetViews>
  <sheetFormatPr defaultColWidth="9.140625" defaultRowHeight="12.75"/>
  <cols>
    <col min="4" max="4" width="12.8515625" style="0" customWidth="1"/>
    <col min="5" max="5" width="12.57421875" style="0" customWidth="1"/>
    <col min="6" max="6" width="4.57421875" style="0" customWidth="1"/>
    <col min="7" max="7" width="8.57421875" style="0" customWidth="1"/>
    <col min="8" max="8" width="11.8515625" style="0" customWidth="1"/>
  </cols>
  <sheetData>
    <row r="1" spans="1:10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</row>
    <row r="4" spans="1:10" s="8" customFormat="1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s="8" customFormat="1" ht="12.75">
      <c r="A5" s="1" t="s">
        <v>39</v>
      </c>
      <c r="B5" s="1"/>
      <c r="C5" s="1"/>
      <c r="D5" s="1"/>
      <c r="E5" s="1"/>
      <c r="F5" s="1"/>
      <c r="G5" s="1"/>
      <c r="H5" s="1"/>
      <c r="I5" s="1"/>
      <c r="J5" s="1"/>
    </row>
    <row r="6" spans="1:10" s="8" customFormat="1" ht="12.75">
      <c r="A6" s="1" t="s">
        <v>40</v>
      </c>
      <c r="B6" s="1"/>
      <c r="C6" s="1"/>
      <c r="D6" s="1"/>
      <c r="E6" s="1"/>
      <c r="F6" s="1"/>
      <c r="G6" s="1"/>
      <c r="H6" s="1"/>
      <c r="I6" s="1"/>
      <c r="J6" s="1"/>
    </row>
    <row r="7" spans="1:10" s="8" customFormat="1" ht="12.75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</row>
    <row r="8" spans="1:10" s="8" customFormat="1" ht="12.75">
      <c r="A8" s="1" t="s">
        <v>29</v>
      </c>
      <c r="B8" s="1"/>
      <c r="C8" s="1"/>
      <c r="D8" s="1"/>
      <c r="E8" s="1"/>
      <c r="F8" s="1"/>
      <c r="G8" s="1"/>
      <c r="H8" s="1"/>
      <c r="I8" s="1"/>
      <c r="J8" s="1"/>
    </row>
    <row r="9" spans="1:10" s="8" customFormat="1" ht="12.75">
      <c r="A9" s="1" t="s">
        <v>2</v>
      </c>
      <c r="B9" s="1"/>
      <c r="C9" s="1"/>
      <c r="D9" s="1"/>
      <c r="E9" s="1"/>
      <c r="F9" s="1"/>
      <c r="G9" s="1"/>
      <c r="H9" s="1"/>
      <c r="I9" s="1"/>
      <c r="J9" s="1"/>
    </row>
    <row r="10" spans="1:10" s="8" customFormat="1" ht="12.75">
      <c r="A10" s="1" t="s">
        <v>12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s="8" customFormat="1" ht="12.75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s="8" customFormat="1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s="8" customFormat="1" ht="12.75">
      <c r="A13" s="1"/>
      <c r="B13" s="1"/>
      <c r="C13" s="1"/>
      <c r="D13" s="1"/>
      <c r="E13" s="1"/>
      <c r="F13" s="1"/>
      <c r="G13" s="9" t="s">
        <v>8</v>
      </c>
      <c r="H13" s="9" t="s">
        <v>9</v>
      </c>
      <c r="I13" s="1"/>
      <c r="J13" s="1"/>
    </row>
    <row r="14" spans="1:10" s="8" customFormat="1" ht="12.75">
      <c r="A14" s="1" t="s">
        <v>3</v>
      </c>
      <c r="B14" s="1"/>
      <c r="C14" s="1"/>
      <c r="D14" s="10">
        <f>199700*0.1</f>
        <v>19970</v>
      </c>
      <c r="E14" s="11">
        <f>D14/D$20</f>
        <v>0.06656666666666666</v>
      </c>
      <c r="F14" s="1" t="s">
        <v>14</v>
      </c>
      <c r="G14" s="9">
        <v>182</v>
      </c>
      <c r="H14" s="12" t="s">
        <v>10</v>
      </c>
      <c r="I14" s="1"/>
      <c r="J14" s="1"/>
    </row>
    <row r="15" spans="1:10" s="8" customFormat="1" ht="12.75">
      <c r="A15" s="1" t="s">
        <v>4</v>
      </c>
      <c r="B15" s="1"/>
      <c r="C15" s="1"/>
      <c r="D15" s="10">
        <f>30000-D14</f>
        <v>10030</v>
      </c>
      <c r="E15" s="11">
        <f>D15/D$20</f>
        <v>0.033433333333333336</v>
      </c>
      <c r="F15" s="1" t="s">
        <v>15</v>
      </c>
      <c r="G15" s="9">
        <v>147</v>
      </c>
      <c r="H15" s="12" t="s">
        <v>10</v>
      </c>
      <c r="I15" s="1"/>
      <c r="J15" s="1"/>
    </row>
    <row r="16" spans="1:10" s="8" customFormat="1" ht="12.75">
      <c r="A16" s="1" t="s">
        <v>5</v>
      </c>
      <c r="B16" s="1"/>
      <c r="C16" s="1"/>
      <c r="D16" s="10">
        <f>0.2*300000</f>
        <v>60000</v>
      </c>
      <c r="E16" s="11">
        <f>D16/D$20</f>
        <v>0.2</v>
      </c>
      <c r="F16" s="1" t="s">
        <v>16</v>
      </c>
      <c r="G16" s="9">
        <v>182</v>
      </c>
      <c r="H16" s="12" t="s">
        <v>11</v>
      </c>
      <c r="I16" s="1"/>
      <c r="J16" s="1"/>
    </row>
    <row r="17" spans="1:10" s="8" customFormat="1" ht="12.75">
      <c r="A17" s="1" t="s">
        <v>6</v>
      </c>
      <c r="B17" s="1"/>
      <c r="C17" s="1"/>
      <c r="D17" s="10">
        <f>0.1*300000</f>
        <v>30000</v>
      </c>
      <c r="E17" s="11">
        <f>D17/D$20</f>
        <v>0.1</v>
      </c>
      <c r="F17" s="1" t="s">
        <v>17</v>
      </c>
      <c r="G17" s="9">
        <v>146</v>
      </c>
      <c r="H17" s="12" t="s">
        <v>11</v>
      </c>
      <c r="I17" s="1"/>
      <c r="J17" s="1"/>
    </row>
    <row r="18" spans="1:10" s="8" customFormat="1" ht="12.75">
      <c r="A18" s="1" t="s">
        <v>7</v>
      </c>
      <c r="B18" s="1"/>
      <c r="C18" s="1"/>
      <c r="D18" s="10">
        <f>300000-D17-D16-D15-D14</f>
        <v>180000</v>
      </c>
      <c r="E18" s="11">
        <f>D18/D$20</f>
        <v>0.6</v>
      </c>
      <c r="F18" s="1" t="s">
        <v>18</v>
      </c>
      <c r="G18" s="9">
        <v>116</v>
      </c>
      <c r="H18" s="12" t="s">
        <v>19</v>
      </c>
      <c r="I18" s="1"/>
      <c r="J18" s="1"/>
    </row>
    <row r="19" spans="1:10" s="8" customFormat="1" ht="12.75">
      <c r="A19" s="1"/>
      <c r="B19" s="1"/>
      <c r="C19" s="1"/>
      <c r="D19" s="1"/>
      <c r="E19" s="11"/>
      <c r="F19" s="1"/>
      <c r="G19" s="1"/>
      <c r="H19" s="1"/>
      <c r="I19" s="1"/>
      <c r="J19" s="1"/>
    </row>
    <row r="20" spans="1:10" s="8" customFormat="1" ht="12.75">
      <c r="A20" s="1"/>
      <c r="B20" s="1"/>
      <c r="C20" s="1"/>
      <c r="D20" s="13">
        <f>SUM(D14:D19)</f>
        <v>300000</v>
      </c>
      <c r="E20" s="11">
        <f>SUM(E14:E19)</f>
        <v>1</v>
      </c>
      <c r="F20" s="1"/>
      <c r="G20" s="1"/>
      <c r="H20" s="1"/>
      <c r="I20" s="1"/>
      <c r="J20" s="1"/>
    </row>
    <row r="21" spans="1:10" s="8" customFormat="1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s="8" customFormat="1" ht="12.75">
      <c r="A22" s="1" t="s">
        <v>14</v>
      </c>
      <c r="B22" s="1" t="s">
        <v>41</v>
      </c>
      <c r="C22" s="1"/>
      <c r="D22" s="1"/>
      <c r="E22" s="1"/>
      <c r="F22" s="1"/>
      <c r="G22" s="1"/>
      <c r="H22" s="1"/>
      <c r="I22" s="1"/>
      <c r="J22" s="1"/>
    </row>
    <row r="23" spans="1:10" s="8" customFormat="1" ht="12.75">
      <c r="A23" s="1" t="s">
        <v>15</v>
      </c>
      <c r="B23" s="1" t="s">
        <v>42</v>
      </c>
      <c r="C23" s="1"/>
      <c r="D23" s="1"/>
      <c r="E23" s="1"/>
      <c r="F23" s="1"/>
      <c r="G23" s="1"/>
      <c r="H23" s="1"/>
      <c r="I23" s="1"/>
      <c r="J23" s="1"/>
    </row>
    <row r="24" spans="1:10" s="8" customFormat="1" ht="12.75">
      <c r="A24" s="1" t="s">
        <v>16</v>
      </c>
      <c r="B24" s="1" t="s">
        <v>43</v>
      </c>
      <c r="C24" s="1"/>
      <c r="D24" s="1"/>
      <c r="E24" s="1"/>
      <c r="F24" s="1"/>
      <c r="G24" s="1"/>
      <c r="H24" s="1"/>
      <c r="I24" s="1"/>
      <c r="J24" s="1"/>
    </row>
    <row r="25" spans="1:10" s="8" customFormat="1" ht="12.75">
      <c r="A25" s="1" t="s">
        <v>17</v>
      </c>
      <c r="B25" s="1" t="s">
        <v>44</v>
      </c>
      <c r="C25" s="1"/>
      <c r="D25" s="1"/>
      <c r="E25" s="1"/>
      <c r="F25" s="1"/>
      <c r="G25" s="1"/>
      <c r="H25" s="1"/>
      <c r="I25" s="1"/>
      <c r="J25" s="1"/>
    </row>
    <row r="26" spans="1:10" s="8" customFormat="1" ht="12.75">
      <c r="A26" s="1" t="s">
        <v>18</v>
      </c>
      <c r="B26" s="1" t="s">
        <v>45</v>
      </c>
      <c r="C26" s="1"/>
      <c r="D26" s="1"/>
      <c r="E26" s="1"/>
      <c r="F26" s="1"/>
      <c r="G26" s="1"/>
      <c r="H26" s="1"/>
      <c r="I26" s="1"/>
      <c r="J26" s="1"/>
    </row>
    <row r="27" spans="1:10" s="8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s="8" customFormat="1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2" t="s">
        <v>23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5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s="8" customFormat="1" ht="12.75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s="8" customFormat="1" ht="12.75">
      <c r="A33" s="1" t="s">
        <v>25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s="8" customFormat="1" ht="12.75">
      <c r="A34" s="1" t="s">
        <v>26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s="8" customFormat="1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s="8" customFormat="1" ht="12.75">
      <c r="A36" s="1"/>
      <c r="B36" s="1"/>
      <c r="C36" s="1"/>
      <c r="D36" s="1"/>
      <c r="E36" s="1"/>
      <c r="F36" s="1"/>
      <c r="G36" s="9" t="s">
        <v>8</v>
      </c>
      <c r="H36" s="9" t="s">
        <v>9</v>
      </c>
      <c r="I36" s="1"/>
      <c r="J36" s="1"/>
    </row>
    <row r="37" spans="1:10" s="8" customFormat="1" ht="12.75">
      <c r="A37" s="1" t="s">
        <v>3</v>
      </c>
      <c r="B37" s="1"/>
      <c r="C37" s="1"/>
      <c r="D37" s="10">
        <f>0.1*199700*0.75</f>
        <v>14977.5</v>
      </c>
      <c r="E37" s="11">
        <f>D37/D$43</f>
        <v>0.0748875</v>
      </c>
      <c r="F37" s="1" t="s">
        <v>14</v>
      </c>
      <c r="G37" s="9">
        <v>182</v>
      </c>
      <c r="H37" s="12" t="s">
        <v>10</v>
      </c>
      <c r="I37" s="1"/>
      <c r="J37" s="1"/>
    </row>
    <row r="38" spans="1:10" s="8" customFormat="1" ht="12.75">
      <c r="A38" s="1" t="s">
        <v>4</v>
      </c>
      <c r="B38" s="1"/>
      <c r="C38" s="1"/>
      <c r="D38" s="10">
        <f>20000-D37</f>
        <v>5022.5</v>
      </c>
      <c r="E38" s="11">
        <f>D38/D$43</f>
        <v>0.0251125</v>
      </c>
      <c r="F38" s="1" t="s">
        <v>15</v>
      </c>
      <c r="G38" s="9">
        <v>147</v>
      </c>
      <c r="H38" s="12" t="s">
        <v>10</v>
      </c>
      <c r="I38" s="1"/>
      <c r="J38" s="1"/>
    </row>
    <row r="39" spans="1:10" s="8" customFormat="1" ht="12.75">
      <c r="A39" s="1" t="s">
        <v>5</v>
      </c>
      <c r="B39" s="1"/>
      <c r="C39" s="1"/>
      <c r="D39" s="10">
        <f>0.2*200000</f>
        <v>40000</v>
      </c>
      <c r="E39" s="11">
        <f>D39/D$43</f>
        <v>0.2</v>
      </c>
      <c r="F39" s="1" t="s">
        <v>16</v>
      </c>
      <c r="G39" s="9">
        <v>182</v>
      </c>
      <c r="H39" s="12" t="s">
        <v>11</v>
      </c>
      <c r="I39" s="1"/>
      <c r="J39" s="1"/>
    </row>
    <row r="40" spans="1:10" s="8" customFormat="1" ht="12.75">
      <c r="A40" s="1" t="s">
        <v>6</v>
      </c>
      <c r="B40" s="1"/>
      <c r="C40" s="1"/>
      <c r="D40" s="10">
        <f>0.1*200000</f>
        <v>20000</v>
      </c>
      <c r="E40" s="11">
        <f>D40/D$43</f>
        <v>0.1</v>
      </c>
      <c r="F40" s="1" t="s">
        <v>17</v>
      </c>
      <c r="G40" s="9">
        <v>146</v>
      </c>
      <c r="H40" s="12" t="s">
        <v>11</v>
      </c>
      <c r="I40" s="1"/>
      <c r="J40" s="1"/>
    </row>
    <row r="41" spans="1:10" s="8" customFormat="1" ht="12.75">
      <c r="A41" s="1" t="s">
        <v>7</v>
      </c>
      <c r="B41" s="1"/>
      <c r="C41" s="1"/>
      <c r="D41" s="10">
        <f>200000-D40-D39-D38-D37</f>
        <v>120000</v>
      </c>
      <c r="E41" s="11">
        <f>D41/D$43</f>
        <v>0.6</v>
      </c>
      <c r="F41" s="1" t="s">
        <v>18</v>
      </c>
      <c r="G41" s="9">
        <v>116</v>
      </c>
      <c r="H41" s="12" t="s">
        <v>19</v>
      </c>
      <c r="I41" s="1"/>
      <c r="J41" s="1"/>
    </row>
    <row r="42" spans="1:10" s="8" customFormat="1" ht="12.75">
      <c r="A42" s="1"/>
      <c r="B42" s="1"/>
      <c r="C42" s="1"/>
      <c r="D42" s="1"/>
      <c r="E42" s="11"/>
      <c r="F42" s="1"/>
      <c r="G42" s="1"/>
      <c r="H42" s="1"/>
      <c r="I42" s="1"/>
      <c r="J42" s="1"/>
    </row>
    <row r="43" spans="1:10" s="8" customFormat="1" ht="12.75">
      <c r="A43" s="1"/>
      <c r="B43" s="1"/>
      <c r="C43" s="1"/>
      <c r="D43" s="13">
        <f>SUM(D37:D42)</f>
        <v>200000</v>
      </c>
      <c r="E43" s="11">
        <f>SUM(E37:E42)</f>
        <v>1</v>
      </c>
      <c r="F43" s="1"/>
      <c r="G43" s="1"/>
      <c r="H43" s="1"/>
      <c r="I43" s="1"/>
      <c r="J43" s="1"/>
    </row>
    <row r="44" spans="1:10" s="8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s="8" customFormat="1" ht="12.75">
      <c r="A45" s="1" t="s">
        <v>14</v>
      </c>
      <c r="B45" s="1" t="s">
        <v>47</v>
      </c>
      <c r="C45" s="1"/>
      <c r="D45" s="1"/>
      <c r="E45" s="1"/>
      <c r="G45" s="1"/>
      <c r="H45" s="1"/>
      <c r="I45" s="1"/>
      <c r="J45" s="1"/>
    </row>
    <row r="46" spans="1:10" s="8" customFormat="1" ht="12.75">
      <c r="A46" s="1"/>
      <c r="B46" s="1"/>
      <c r="C46" s="1" t="s">
        <v>48</v>
      </c>
      <c r="D46" s="1"/>
      <c r="E46" s="1"/>
      <c r="F46" s="1"/>
      <c r="G46" s="1"/>
      <c r="H46" s="1"/>
      <c r="I46" s="1"/>
      <c r="J46" s="1"/>
    </row>
    <row r="47" spans="1:10" s="8" customFormat="1" ht="12.75">
      <c r="A47" s="1" t="s">
        <v>15</v>
      </c>
      <c r="B47" s="1" t="s">
        <v>49</v>
      </c>
      <c r="C47" s="1"/>
      <c r="D47" s="1"/>
      <c r="E47" s="1"/>
      <c r="F47" s="1"/>
      <c r="G47" s="1"/>
      <c r="H47" s="1"/>
      <c r="I47" s="1"/>
      <c r="J47" s="1"/>
    </row>
    <row r="48" spans="1:10" s="8" customFormat="1" ht="12.75">
      <c r="A48" s="1" t="s">
        <v>16</v>
      </c>
      <c r="B48" s="1" t="s">
        <v>20</v>
      </c>
      <c r="C48" s="1"/>
      <c r="D48" s="1"/>
      <c r="E48" s="1"/>
      <c r="F48" s="1"/>
      <c r="G48" s="1"/>
      <c r="H48" s="1"/>
      <c r="I48" s="1"/>
      <c r="J48" s="1"/>
    </row>
    <row r="49" spans="1:10" s="8" customFormat="1" ht="12.75">
      <c r="A49" s="1" t="s">
        <v>17</v>
      </c>
      <c r="B49" s="1" t="s">
        <v>21</v>
      </c>
      <c r="C49" s="1"/>
      <c r="D49" s="1"/>
      <c r="E49" s="1"/>
      <c r="F49" s="1"/>
      <c r="G49" s="1"/>
      <c r="H49" s="1"/>
      <c r="I49" s="1"/>
      <c r="J49" s="1"/>
    </row>
    <row r="50" spans="1:10" s="8" customFormat="1" ht="12.75">
      <c r="A50" s="1" t="s">
        <v>18</v>
      </c>
      <c r="B50" s="1" t="s">
        <v>31</v>
      </c>
      <c r="C50" s="1"/>
      <c r="D50" s="1"/>
      <c r="E50" s="1"/>
      <c r="F50" s="1"/>
      <c r="G50" s="1"/>
      <c r="H50" s="1"/>
      <c r="I50" s="1"/>
      <c r="J50" s="1"/>
    </row>
    <row r="51" spans="1:10" ht="15.75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fsumb</dc:creator>
  <cp:keywords/>
  <dc:description/>
  <cp:lastModifiedBy>ckopchinski</cp:lastModifiedBy>
  <cp:lastPrinted>2008-06-18T15:37:27Z</cp:lastPrinted>
  <dcterms:created xsi:type="dcterms:W3CDTF">2006-06-08T17:37:34Z</dcterms:created>
  <dcterms:modified xsi:type="dcterms:W3CDTF">2010-01-12T21:06:38Z</dcterms:modified>
  <cp:category/>
  <cp:version/>
  <cp:contentType/>
  <cp:contentStatus/>
</cp:coreProperties>
</file>